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115" windowHeight="8700" activeTab="2"/>
  </bookViews>
  <sheets>
    <sheet name="Uitleg" sheetId="1" r:id="rId1"/>
    <sheet name="bezettingsgraad" sheetId="2" r:id="rId2"/>
    <sheet name="voerwinst" sheetId="3" r:id="rId3"/>
  </sheets>
  <definedNames>
    <definedName name="_xlnm.Print_Area" localSheetId="1">'bezettingsgraad'!$A$1:$K$35</definedName>
    <definedName name="_xlnm.Print_Area" localSheetId="0">'Uitleg'!$A$1:$E$22</definedName>
    <definedName name="_xlnm.Print_Area" localSheetId="2">'voerwinst'!$A$1:$V$40</definedName>
  </definedNames>
  <calcPr fullCalcOnLoad="1"/>
</workbook>
</file>

<file path=xl/comments3.xml><?xml version="1.0" encoding="utf-8"?>
<comments xmlns="http://schemas.openxmlformats.org/spreadsheetml/2006/main">
  <authors>
    <author>Cees de Boer</author>
  </authors>
  <commentList>
    <comment ref="G36" authorId="0">
      <text>
        <r>
          <rPr>
            <b/>
            <sz val="14"/>
            <color indexed="12"/>
            <rFont val="Arial"/>
            <family val="2"/>
          </rPr>
          <t xml:space="preserve">
Een groen getal betekent meer verdient dan het landelijk gemiddelde deze week.
Een rood getal betekent minder verdeint dan het landelijk gemiddelde deze week.</t>
        </r>
      </text>
    </comment>
    <comment ref="G34" authorId="0">
      <text>
        <r>
          <rPr>
            <b/>
            <sz val="14"/>
            <rFont val="Arial"/>
            <family val="2"/>
          </rPr>
          <t xml:space="preserve">
</t>
        </r>
        <r>
          <rPr>
            <b/>
            <sz val="14"/>
            <color indexed="12"/>
            <rFont val="Arial"/>
            <family val="2"/>
          </rPr>
          <t>De voerwinst kun je vinden op dezelfde website als die van opbrengst per kg kuiken.</t>
        </r>
        <r>
          <rPr>
            <b/>
            <sz val="14"/>
            <rFont val="Arial"/>
            <family val="2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G32" authorId="0">
      <text>
        <r>
          <rPr>
            <b/>
            <sz val="12"/>
            <color indexed="12"/>
            <rFont val="Arial"/>
            <family val="2"/>
          </rPr>
          <t xml:space="preserve">
een groen getal betekent dat je voerwinst hebt,
een getal rood betekent dat de voerkosten hoger zijn dan de opbrengst.</t>
        </r>
        <r>
          <rPr>
            <b/>
            <sz val="12"/>
            <color indexed="12"/>
            <rFont val="Tahoma"/>
            <family val="0"/>
          </rPr>
          <t xml:space="preserve">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<sst xmlns="http://schemas.openxmlformats.org/spreadsheetml/2006/main" count="35" uniqueCount="35">
  <si>
    <t xml:space="preserve">netto vloeroppervlakte </t>
  </si>
  <si>
    <t xml:space="preserve">verlies van 1,7 % aan vloeroppervlakte  </t>
  </si>
  <si>
    <t xml:space="preserve">aantal kuikens opgezet  </t>
  </si>
  <si>
    <t xml:space="preserve">gemiddeld aflever gewicht in grammen  </t>
  </si>
  <si>
    <t>oppervlakte is</t>
  </si>
  <si>
    <t>mtr</t>
  </si>
  <si>
    <t xml:space="preserve">aantal kuikens bij afleveren  </t>
  </si>
  <si>
    <t xml:space="preserve">uitval </t>
  </si>
  <si>
    <t xml:space="preserve">uitval %  </t>
  </si>
  <si>
    <t xml:space="preserve">aantal kg/m²  bij afleveren  </t>
  </si>
  <si>
    <t>de prijs per kg levend gewicht bedraagt:</t>
  </si>
  <si>
    <t>opbrengst per kuiken bedraagt:</t>
  </si>
  <si>
    <t>Zoek de opbrengstprijs op van vleeskuikens</t>
  </si>
  <si>
    <t>Zoek de prijs per kg vleeskuikenvoer op</t>
  </si>
  <si>
    <t xml:space="preserve">de vc die je hebt berekend is  </t>
  </si>
  <si>
    <t xml:space="preserve">vleeskuikenvoer kost per 100 kg:  </t>
  </si>
  <si>
    <t xml:space="preserve">week  </t>
  </si>
  <si>
    <t xml:space="preserve">voerwinst   ( =opbrengst kuiken - voerkosten)  </t>
  </si>
  <si>
    <t xml:space="preserve">aantal dagen bij afleveren  </t>
  </si>
  <si>
    <t xml:space="preserve">gemiddelde groei per dag van jouw kuikens  </t>
  </si>
  <si>
    <t xml:space="preserve">voerwinst gemiddeld in Nederland deze week  </t>
  </si>
  <si>
    <t xml:space="preserve">verschil mijn koppel / landelijk gemiddelde </t>
  </si>
  <si>
    <t>De BB-leerweg hoeft alleen de bezettingsgraad te controleren m.b.v. dit controle bestandje.</t>
  </si>
  <si>
    <r>
      <t xml:space="preserve">klik de voerschep
om de actuele
</t>
    </r>
    <r>
      <rPr>
        <b/>
        <sz val="12"/>
        <color indexed="10"/>
        <rFont val="Arial"/>
        <family val="2"/>
      </rPr>
      <t>voerprijs</t>
    </r>
    <r>
      <rPr>
        <b/>
        <sz val="11"/>
        <rFont val="Arial"/>
        <family val="2"/>
      </rPr>
      <t xml:space="preserve"> op te zoeken</t>
    </r>
  </si>
  <si>
    <t>Vandaag is het:</t>
  </si>
  <si>
    <t>De KB en GL/TL leerweg maakt ook gebruik van het tabblad voerwinst om de gegevens te bepalen.</t>
  </si>
  <si>
    <t>Succes !!</t>
  </si>
  <si>
    <t xml:space="preserve">de voerkosten van jouw kuikens zijn:  </t>
  </si>
  <si>
    <r>
      <t xml:space="preserve">klik op het kuiken
om de actuele
</t>
    </r>
    <r>
      <rPr>
        <b/>
        <sz val="12"/>
        <color indexed="10"/>
        <rFont val="Arial"/>
        <family val="2"/>
      </rPr>
      <t xml:space="preserve">opbrengst prijs/kg
</t>
    </r>
    <r>
      <rPr>
        <b/>
        <sz val="11"/>
        <rFont val="Arial"/>
        <family val="2"/>
      </rPr>
      <t xml:space="preserve">op te zoeken en de
</t>
    </r>
    <r>
      <rPr>
        <b/>
        <sz val="12"/>
        <color indexed="10"/>
        <rFont val="Arial"/>
        <family val="2"/>
      </rPr>
      <t>voerwinst</t>
    </r>
  </si>
  <si>
    <r>
      <t xml:space="preserve">Bij deze les ga je de bezettingsgraad berekenen, hiervoor gebruik je het </t>
    </r>
    <r>
      <rPr>
        <sz val="12"/>
        <color indexed="13"/>
        <rFont val="Arial Black"/>
        <family val="2"/>
      </rPr>
      <t>gele tabblad "bezettingsgraad"</t>
    </r>
  </si>
  <si>
    <r>
      <t>De KB, GL klassen kunnen het</t>
    </r>
    <r>
      <rPr>
        <sz val="12"/>
        <color indexed="12"/>
        <rFont val="Arial Black"/>
        <family val="2"/>
      </rPr>
      <t xml:space="preserve"> blauwe tabblad "voerwinst"</t>
    </r>
    <r>
      <rPr>
        <b/>
        <sz val="11"/>
        <rFont val="Arial"/>
        <family val="2"/>
      </rPr>
      <t xml:space="preserve"> gebruiken om de voerwinst te berekenen.</t>
    </r>
  </si>
  <si>
    <r>
      <t xml:space="preserve">Je moet </t>
    </r>
    <r>
      <rPr>
        <b/>
        <u val="single"/>
        <sz val="11"/>
        <rFont val="Arial"/>
        <family val="2"/>
      </rPr>
      <t>alle</t>
    </r>
    <r>
      <rPr>
        <b/>
        <sz val="11"/>
        <rFont val="Arial"/>
        <family val="2"/>
      </rPr>
      <t xml:space="preserve"> gele vakjes invullen om alle gegevens uit te laten rekenen.</t>
    </r>
  </si>
  <si>
    <t xml:space="preserve">breedte kuikenhok in meters: </t>
  </si>
  <si>
    <t xml:space="preserve">lengte kuikenhok in meters: </t>
  </si>
  <si>
    <t>gemiddeld startgewicht 1e dag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</si>
</sst>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  <numFmt numFmtId="173" formatCode="0.0%"/>
    <numFmt numFmtId="174" formatCode="&quot;Ja&quot;;&quot;Ja&quot;;&quot;Nee&quot;"/>
    <numFmt numFmtId="175" formatCode="&quot;Waar&quot;;&quot;Waar&quot;;&quot;Niet waar&quot;"/>
    <numFmt numFmtId="176" formatCode="&quot;Aan&quot;;&quot;Aan&quot;;&quot;Uit&quot;"/>
    <numFmt numFmtId="177" formatCode="[$€-2]\ #.##000_);[Red]\([$€-2]\ #.##000\)"/>
    <numFmt numFmtId="178" formatCode="[$-413]dddd\ d\ mmmm\ yyyy"/>
    <numFmt numFmtId="179" formatCode="[$-413]mmmmm;@"/>
    <numFmt numFmtId="180" formatCode="[$-413]dd/mmm/yy;@"/>
    <numFmt numFmtId="181" formatCode="&quot;weeknummer:&quot;0"/>
    <numFmt numFmtId="182" formatCode="[$-413]d/mmm/yy;@"/>
    <numFmt numFmtId="183" formatCode="[$-F800]dddd\,\ mmmm\ dd\,\ yyyy"/>
    <numFmt numFmtId="184" formatCode="#,##0.00_ ;\-#,##0.00\ "/>
    <numFmt numFmtId="185" formatCode="0.000"/>
    <numFmt numFmtId="186" formatCode="&quot;€&quot;\ #,##0.00_-"/>
    <numFmt numFmtId="187" formatCode="mm:ss.0;@"/>
  </numFmts>
  <fonts count="36">
    <font>
      <sz val="10"/>
      <name val="Arial"/>
      <family val="0"/>
    </font>
    <font>
      <sz val="8"/>
      <name val="Arial"/>
      <family val="0"/>
    </font>
    <font>
      <b/>
      <sz val="11"/>
      <color indexed="1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4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1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13"/>
      <name val="Arial Black"/>
      <family val="2"/>
    </font>
    <font>
      <sz val="12"/>
      <color indexed="12"/>
      <name val="Arial Black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2"/>
      <name val="Tahoma"/>
      <family val="0"/>
    </font>
    <font>
      <b/>
      <u val="single"/>
      <sz val="11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Dashed">
        <color indexed="29"/>
      </left>
      <right>
        <color indexed="63"/>
      </right>
      <top style="mediumDashed">
        <color indexed="29"/>
      </top>
      <bottom style="mediumDashed">
        <color indexed="29"/>
      </bottom>
    </border>
    <border>
      <left>
        <color indexed="63"/>
      </left>
      <right style="mediumDashed">
        <color indexed="29"/>
      </right>
      <top style="mediumDashed">
        <color indexed="29"/>
      </top>
      <bottom style="mediumDashed">
        <color indexed="29"/>
      </bottom>
    </border>
    <border>
      <left>
        <color indexed="63"/>
      </left>
      <right style="thick">
        <color indexed="29"/>
      </right>
      <top>
        <color indexed="63"/>
      </top>
      <bottom style="thick">
        <color indexed="29"/>
      </bottom>
    </border>
    <border>
      <left style="mediumDashed">
        <color indexed="29"/>
      </left>
      <right style="mediumDashed">
        <color indexed="29"/>
      </right>
      <top style="mediumDashed">
        <color indexed="29"/>
      </top>
      <bottom style="mediumDashed">
        <color indexed="29"/>
      </bottom>
    </border>
    <border>
      <left style="medium">
        <color indexed="29"/>
      </left>
      <right>
        <color indexed="63"/>
      </right>
      <top style="medium">
        <color indexed="29"/>
      </top>
      <bottom>
        <color indexed="63"/>
      </bottom>
    </border>
    <border>
      <left>
        <color indexed="63"/>
      </left>
      <right>
        <color indexed="63"/>
      </right>
      <top style="medium">
        <color indexed="29"/>
      </top>
      <bottom>
        <color indexed="63"/>
      </bottom>
    </border>
    <border>
      <left>
        <color indexed="63"/>
      </left>
      <right style="medium">
        <color indexed="29"/>
      </right>
      <top style="medium">
        <color indexed="29"/>
      </top>
      <bottom>
        <color indexed="63"/>
      </bottom>
    </border>
    <border>
      <left style="medium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9"/>
      </right>
      <top>
        <color indexed="63"/>
      </top>
      <bottom>
        <color indexed="63"/>
      </bottom>
    </border>
    <border>
      <left style="medium">
        <color indexed="29"/>
      </left>
      <right>
        <color indexed="63"/>
      </right>
      <top>
        <color indexed="63"/>
      </top>
      <bottom style="medium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29"/>
      </bottom>
    </border>
    <border>
      <left>
        <color indexed="63"/>
      </left>
      <right style="medium">
        <color indexed="29"/>
      </right>
      <top>
        <color indexed="63"/>
      </top>
      <bottom style="medium">
        <color indexed="29"/>
      </bottom>
    </border>
    <border>
      <left style="mediumDashed">
        <color indexed="29"/>
      </left>
      <right>
        <color indexed="63"/>
      </right>
      <top style="mediumDashed">
        <color indexed="29"/>
      </top>
      <bottom>
        <color indexed="63"/>
      </bottom>
    </border>
    <border>
      <left>
        <color indexed="63"/>
      </left>
      <right>
        <color indexed="63"/>
      </right>
      <top style="mediumDashed">
        <color indexed="29"/>
      </top>
      <bottom>
        <color indexed="63"/>
      </bottom>
    </border>
    <border>
      <left>
        <color indexed="63"/>
      </left>
      <right style="mediumDashed">
        <color indexed="29"/>
      </right>
      <top style="mediumDashed">
        <color indexed="29"/>
      </top>
      <bottom>
        <color indexed="63"/>
      </bottom>
    </border>
    <border>
      <left style="mediumDashed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29"/>
      </right>
      <top>
        <color indexed="63"/>
      </top>
      <bottom>
        <color indexed="63"/>
      </bottom>
    </border>
    <border>
      <left style="mediumDashed">
        <color indexed="29"/>
      </left>
      <right>
        <color indexed="63"/>
      </right>
      <top>
        <color indexed="63"/>
      </top>
      <bottom style="mediumDashed">
        <color indexed="29"/>
      </bottom>
    </border>
    <border>
      <left>
        <color indexed="63"/>
      </left>
      <right>
        <color indexed="63"/>
      </right>
      <top>
        <color indexed="63"/>
      </top>
      <bottom style="mediumDashed">
        <color indexed="29"/>
      </bottom>
    </border>
    <border>
      <left>
        <color indexed="63"/>
      </left>
      <right style="mediumDashed">
        <color indexed="29"/>
      </right>
      <top>
        <color indexed="63"/>
      </top>
      <bottom style="mediumDashed">
        <color indexed="29"/>
      </bottom>
    </border>
    <border>
      <left style="thick">
        <color indexed="29"/>
      </left>
      <right>
        <color indexed="63"/>
      </right>
      <top style="thick">
        <color indexed="29"/>
      </top>
      <bottom>
        <color indexed="63"/>
      </bottom>
    </border>
    <border>
      <left>
        <color indexed="63"/>
      </left>
      <right>
        <color indexed="63"/>
      </right>
      <top style="thick">
        <color indexed="29"/>
      </top>
      <bottom>
        <color indexed="63"/>
      </bottom>
    </border>
    <border>
      <left>
        <color indexed="63"/>
      </left>
      <right style="thick">
        <color indexed="29"/>
      </right>
      <top style="thick">
        <color indexed="29"/>
      </top>
      <bottom>
        <color indexed="63"/>
      </bottom>
    </border>
    <border>
      <left style="thick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9"/>
      </right>
      <top>
        <color indexed="63"/>
      </top>
      <bottom>
        <color indexed="63"/>
      </bottom>
    </border>
    <border>
      <left style="thick">
        <color indexed="29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 style="mediumDashed">
        <color indexed="29"/>
      </top>
      <bottom style="mediumDashed">
        <color indexed="2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3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3" fillId="7" borderId="0" xfId="0" applyFont="1" applyFill="1" applyAlignment="1">
      <alignment/>
    </xf>
    <xf numFmtId="0" fontId="4" fillId="7" borderId="0" xfId="0" applyFont="1" applyFill="1" applyAlignment="1">
      <alignment/>
    </xf>
    <xf numFmtId="0" fontId="2" fillId="7" borderId="0" xfId="0" applyFont="1" applyFill="1" applyAlignment="1">
      <alignment/>
    </xf>
    <xf numFmtId="0" fontId="4" fillId="7" borderId="0" xfId="0" applyFont="1" applyFill="1" applyAlignment="1">
      <alignment horizontal="right"/>
    </xf>
    <xf numFmtId="2" fontId="2" fillId="7" borderId="0" xfId="0" applyNumberFormat="1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24" borderId="0" xfId="0" applyFont="1" applyFill="1" applyAlignment="1">
      <alignment/>
    </xf>
    <xf numFmtId="0" fontId="2" fillId="24" borderId="0" xfId="0" applyFont="1" applyFill="1" applyAlignment="1">
      <alignment/>
    </xf>
    <xf numFmtId="2" fontId="2" fillId="24" borderId="0" xfId="0" applyNumberFormat="1" applyFont="1" applyFill="1" applyAlignment="1">
      <alignment horizontal="left"/>
    </xf>
    <xf numFmtId="2" fontId="2" fillId="7" borderId="0" xfId="0" applyNumberFormat="1" applyFont="1" applyFill="1" applyAlignment="1">
      <alignment horizontal="left"/>
    </xf>
    <xf numFmtId="0" fontId="2" fillId="7" borderId="0" xfId="0" applyFont="1" applyFill="1" applyAlignment="1">
      <alignment/>
    </xf>
    <xf numFmtId="0" fontId="4" fillId="7" borderId="0" xfId="0" applyFont="1" applyFill="1" applyAlignment="1">
      <alignment/>
    </xf>
    <xf numFmtId="2" fontId="4" fillId="7" borderId="10" xfId="0" applyNumberFormat="1" applyFont="1" applyFill="1" applyBorder="1" applyAlignment="1">
      <alignment horizontal="center"/>
    </xf>
    <xf numFmtId="0" fontId="4" fillId="7" borderId="11" xfId="0" applyFont="1" applyFill="1" applyBorder="1" applyAlignment="1">
      <alignment/>
    </xf>
    <xf numFmtId="2" fontId="2" fillId="7" borderId="10" xfId="0" applyNumberFormat="1" applyFont="1" applyFill="1" applyBorder="1" applyAlignment="1">
      <alignment horizontal="center"/>
    </xf>
    <xf numFmtId="0" fontId="2" fillId="7" borderId="11" xfId="0" applyFont="1" applyFill="1" applyBorder="1" applyAlignment="1">
      <alignment/>
    </xf>
    <xf numFmtId="2" fontId="2" fillId="7" borderId="10" xfId="0" applyNumberFormat="1" applyFont="1" applyFill="1" applyBorder="1" applyAlignment="1">
      <alignment/>
    </xf>
    <xf numFmtId="0" fontId="2" fillId="7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/>
    </xf>
    <xf numFmtId="2" fontId="2" fillId="22" borderId="10" xfId="0" applyNumberFormat="1" applyFont="1" applyFill="1" applyBorder="1" applyAlignment="1" applyProtection="1">
      <alignment horizontal="center"/>
      <protection locked="0"/>
    </xf>
    <xf numFmtId="1" fontId="5" fillId="22" borderId="12" xfId="0" applyNumberFormat="1" applyFont="1" applyFill="1" applyBorder="1" applyAlignment="1">
      <alignment horizontal="left"/>
    </xf>
    <xf numFmtId="2" fontId="2" fillId="7" borderId="10" xfId="0" applyNumberFormat="1" applyFont="1" applyFill="1" applyBorder="1" applyAlignment="1" applyProtection="1">
      <alignment horizontal="center"/>
      <protection/>
    </xf>
    <xf numFmtId="0" fontId="2" fillId="7" borderId="11" xfId="0" applyFont="1" applyFill="1" applyBorder="1" applyAlignment="1" applyProtection="1">
      <alignment/>
      <protection/>
    </xf>
    <xf numFmtId="170" fontId="4" fillId="7" borderId="13" xfId="0" applyNumberFormat="1" applyFont="1" applyFill="1" applyBorder="1" applyAlignment="1">
      <alignment/>
    </xf>
    <xf numFmtId="0" fontId="4" fillId="22" borderId="13" xfId="0" applyFont="1" applyFill="1" applyBorder="1" applyAlignment="1" applyProtection="1">
      <alignment horizontal="center"/>
      <protection locked="0"/>
    </xf>
    <xf numFmtId="2" fontId="4" fillId="22" borderId="13" xfId="0" applyNumberFormat="1" applyFont="1" applyFill="1" applyBorder="1" applyAlignment="1" applyProtection="1">
      <alignment horizontal="center"/>
      <protection locked="0"/>
    </xf>
    <xf numFmtId="0" fontId="4" fillId="7" borderId="14" xfId="0" applyFont="1" applyFill="1" applyBorder="1" applyAlignment="1">
      <alignment/>
    </xf>
    <xf numFmtId="0" fontId="4" fillId="7" borderId="15" xfId="0" applyFont="1" applyFill="1" applyBorder="1" applyAlignment="1">
      <alignment/>
    </xf>
    <xf numFmtId="0" fontId="4" fillId="7" borderId="16" xfId="0" applyFont="1" applyFill="1" applyBorder="1" applyAlignment="1">
      <alignment/>
    </xf>
    <xf numFmtId="0" fontId="4" fillId="7" borderId="17" xfId="0" applyFont="1" applyFill="1" applyBorder="1" applyAlignment="1">
      <alignment/>
    </xf>
    <xf numFmtId="0" fontId="4" fillId="7" borderId="0" xfId="0" applyFont="1" applyFill="1" applyBorder="1" applyAlignment="1">
      <alignment/>
    </xf>
    <xf numFmtId="0" fontId="4" fillId="7" borderId="18" xfId="0" applyFont="1" applyFill="1" applyBorder="1" applyAlignment="1">
      <alignment/>
    </xf>
    <xf numFmtId="0" fontId="4" fillId="7" borderId="19" xfId="0" applyFont="1" applyFill="1" applyBorder="1" applyAlignment="1">
      <alignment/>
    </xf>
    <xf numFmtId="0" fontId="4" fillId="7" borderId="20" xfId="0" applyFont="1" applyFill="1" applyBorder="1" applyAlignment="1">
      <alignment/>
    </xf>
    <xf numFmtId="0" fontId="4" fillId="7" borderId="21" xfId="0" applyFont="1" applyFill="1" applyBorder="1" applyAlignment="1">
      <alignment/>
    </xf>
    <xf numFmtId="0" fontId="8" fillId="7" borderId="18" xfId="44" applyFont="1" applyFill="1" applyBorder="1" applyAlignment="1" applyProtection="1">
      <alignment/>
      <protection/>
    </xf>
    <xf numFmtId="18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4" fillId="7" borderId="0" xfId="0" applyFont="1" applyFill="1" applyBorder="1" applyAlignment="1">
      <alignment/>
    </xf>
    <xf numFmtId="0" fontId="4" fillId="7" borderId="17" xfId="0" applyFont="1" applyFill="1" applyBorder="1" applyAlignment="1">
      <alignment horizontal="right"/>
    </xf>
    <xf numFmtId="0" fontId="4" fillId="7" borderId="0" xfId="0" applyFont="1" applyFill="1" applyBorder="1" applyAlignment="1">
      <alignment horizontal="right"/>
    </xf>
    <xf numFmtId="170" fontId="4" fillId="7" borderId="13" xfId="0" applyNumberFormat="1" applyFont="1" applyFill="1" applyBorder="1" applyAlignment="1">
      <alignment/>
    </xf>
    <xf numFmtId="0" fontId="4" fillId="7" borderId="0" xfId="0" applyFont="1" applyFill="1" applyAlignment="1">
      <alignment horizontal="right"/>
    </xf>
    <xf numFmtId="1" fontId="4" fillId="7" borderId="10" xfId="0" applyNumberFormat="1" applyFont="1" applyFill="1" applyBorder="1" applyAlignment="1">
      <alignment horizontal="center"/>
    </xf>
    <xf numFmtId="0" fontId="4" fillId="7" borderId="11" xfId="0" applyFont="1" applyFill="1" applyBorder="1" applyAlignment="1">
      <alignment/>
    </xf>
    <xf numFmtId="170" fontId="4" fillId="7" borderId="13" xfId="0" applyNumberFormat="1" applyFont="1" applyFill="1" applyBorder="1" applyAlignment="1">
      <alignment horizontal="center"/>
    </xf>
    <xf numFmtId="185" fontId="4" fillId="22" borderId="13" xfId="0" applyNumberFormat="1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3" fillId="7" borderId="14" xfId="0" applyFont="1" applyFill="1" applyBorder="1" applyAlignment="1">
      <alignment/>
    </xf>
    <xf numFmtId="0" fontId="3" fillId="7" borderId="15" xfId="0" applyFont="1" applyFill="1" applyBorder="1" applyAlignment="1">
      <alignment/>
    </xf>
    <xf numFmtId="0" fontId="3" fillId="7" borderId="15" xfId="0" applyFont="1" applyFill="1" applyBorder="1" applyAlignment="1">
      <alignment horizontal="center"/>
    </xf>
    <xf numFmtId="0" fontId="3" fillId="24" borderId="15" xfId="0" applyFont="1" applyFill="1" applyBorder="1" applyAlignment="1">
      <alignment/>
    </xf>
    <xf numFmtId="0" fontId="3" fillId="7" borderId="16" xfId="0" applyFont="1" applyFill="1" applyBorder="1" applyAlignment="1">
      <alignment/>
    </xf>
    <xf numFmtId="0" fontId="4" fillId="7" borderId="17" xfId="0" applyFont="1" applyFill="1" applyBorder="1" applyAlignment="1">
      <alignment horizontal="right"/>
    </xf>
    <xf numFmtId="0" fontId="4" fillId="7" borderId="0" xfId="0" applyFont="1" applyFill="1" applyBorder="1" applyAlignment="1">
      <alignment horizontal="right"/>
    </xf>
    <xf numFmtId="0" fontId="2" fillId="24" borderId="0" xfId="0" applyFont="1" applyFill="1" applyBorder="1" applyAlignment="1">
      <alignment/>
    </xf>
    <xf numFmtId="0" fontId="2" fillId="7" borderId="18" xfId="0" applyFont="1" applyFill="1" applyBorder="1" applyAlignment="1">
      <alignment/>
    </xf>
    <xf numFmtId="0" fontId="3" fillId="7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3" fillId="7" borderId="18" xfId="0" applyFont="1" applyFill="1" applyBorder="1" applyAlignment="1">
      <alignment/>
    </xf>
    <xf numFmtId="0" fontId="4" fillId="24" borderId="0" xfId="0" applyFont="1" applyFill="1" applyBorder="1" applyAlignment="1">
      <alignment horizontal="right"/>
    </xf>
    <xf numFmtId="0" fontId="4" fillId="7" borderId="18" xfId="0" applyFont="1" applyFill="1" applyBorder="1" applyAlignment="1">
      <alignment horizontal="right"/>
    </xf>
    <xf numFmtId="0" fontId="4" fillId="7" borderId="19" xfId="0" applyFont="1" applyFill="1" applyBorder="1" applyAlignment="1">
      <alignment horizontal="right"/>
    </xf>
    <xf numFmtId="0" fontId="4" fillId="7" borderId="20" xfId="0" applyFont="1" applyFill="1" applyBorder="1" applyAlignment="1">
      <alignment horizontal="right"/>
    </xf>
    <xf numFmtId="0" fontId="2" fillId="7" borderId="20" xfId="0" applyFont="1" applyFill="1" applyBorder="1" applyAlignment="1">
      <alignment horizontal="center"/>
    </xf>
    <xf numFmtId="0" fontId="2" fillId="7" borderId="20" xfId="0" applyFont="1" applyFill="1" applyBorder="1" applyAlignment="1">
      <alignment/>
    </xf>
    <xf numFmtId="0" fontId="3" fillId="24" borderId="20" xfId="0" applyFont="1" applyFill="1" applyBorder="1" applyAlignment="1">
      <alignment/>
    </xf>
    <xf numFmtId="0" fontId="2" fillId="7" borderId="21" xfId="0" applyFont="1" applyFill="1" applyBorder="1" applyAlignment="1">
      <alignment/>
    </xf>
    <xf numFmtId="170" fontId="4" fillId="7" borderId="0" xfId="0" applyNumberFormat="1" applyFont="1" applyFill="1" applyBorder="1" applyAlignment="1">
      <alignment/>
    </xf>
    <xf numFmtId="0" fontId="4" fillId="7" borderId="0" xfId="0" applyFont="1" applyFill="1" applyBorder="1" applyAlignment="1">
      <alignment wrapText="1"/>
    </xf>
    <xf numFmtId="0" fontId="0" fillId="7" borderId="0" xfId="0" applyFill="1" applyBorder="1" applyAlignment="1">
      <alignment wrapText="1"/>
    </xf>
    <xf numFmtId="0" fontId="0" fillId="7" borderId="0" xfId="0" applyFill="1" applyBorder="1" applyAlignment="1">
      <alignment/>
    </xf>
    <xf numFmtId="0" fontId="9" fillId="4" borderId="22" xfId="0" applyFont="1" applyFill="1" applyBorder="1" applyAlignment="1">
      <alignment/>
    </xf>
    <xf numFmtId="0" fontId="9" fillId="4" borderId="23" xfId="0" applyFont="1" applyFill="1" applyBorder="1" applyAlignment="1">
      <alignment/>
    </xf>
    <xf numFmtId="0" fontId="9" fillId="4" borderId="24" xfId="0" applyFont="1" applyFill="1" applyBorder="1" applyAlignment="1">
      <alignment/>
    </xf>
    <xf numFmtId="0" fontId="9" fillId="4" borderId="25" xfId="0" applyFont="1" applyFill="1" applyBorder="1" applyAlignment="1">
      <alignment/>
    </xf>
    <xf numFmtId="0" fontId="9" fillId="4" borderId="26" xfId="0" applyFont="1" applyFill="1" applyBorder="1" applyAlignment="1">
      <alignment/>
    </xf>
    <xf numFmtId="0" fontId="4" fillId="4" borderId="25" xfId="0" applyFont="1" applyFill="1" applyBorder="1" applyAlignment="1">
      <alignment/>
    </xf>
    <xf numFmtId="0" fontId="4" fillId="4" borderId="26" xfId="0" applyFont="1" applyFill="1" applyBorder="1" applyAlignment="1">
      <alignment/>
    </xf>
    <xf numFmtId="0" fontId="4" fillId="4" borderId="27" xfId="0" applyFont="1" applyFill="1" applyBorder="1" applyAlignment="1">
      <alignment/>
    </xf>
    <xf numFmtId="0" fontId="4" fillId="4" borderId="28" xfId="0" applyFont="1" applyFill="1" applyBorder="1" applyAlignment="1">
      <alignment/>
    </xf>
    <xf numFmtId="0" fontId="4" fillId="4" borderId="29" xfId="0" applyFont="1" applyFill="1" applyBorder="1" applyAlignment="1">
      <alignment/>
    </xf>
    <xf numFmtId="170" fontId="4" fillId="22" borderId="13" xfId="0" applyNumberFormat="1" applyFont="1" applyFill="1" applyBorder="1" applyAlignment="1" applyProtection="1">
      <alignment/>
      <protection locked="0"/>
    </xf>
    <xf numFmtId="0" fontId="4" fillId="24" borderId="0" xfId="0" applyFont="1" applyFill="1" applyAlignment="1">
      <alignment/>
    </xf>
    <xf numFmtId="0" fontId="4" fillId="7" borderId="30" xfId="0" applyFont="1" applyFill="1" applyBorder="1" applyAlignment="1">
      <alignment/>
    </xf>
    <xf numFmtId="0" fontId="4" fillId="7" borderId="31" xfId="0" applyFont="1" applyFill="1" applyBorder="1" applyAlignment="1">
      <alignment/>
    </xf>
    <xf numFmtId="0" fontId="4" fillId="7" borderId="32" xfId="0" applyFont="1" applyFill="1" applyBorder="1" applyAlignment="1">
      <alignment/>
    </xf>
    <xf numFmtId="0" fontId="4" fillId="7" borderId="33" xfId="0" applyFont="1" applyFill="1" applyBorder="1" applyAlignment="1">
      <alignment/>
    </xf>
    <xf numFmtId="0" fontId="4" fillId="7" borderId="34" xfId="0" applyFont="1" applyFill="1" applyBorder="1" applyAlignment="1">
      <alignment/>
    </xf>
    <xf numFmtId="0" fontId="4" fillId="7" borderId="35" xfId="0" applyFont="1" applyFill="1" applyBorder="1" applyAlignment="1">
      <alignment/>
    </xf>
    <xf numFmtId="0" fontId="4" fillId="7" borderId="36" xfId="0" applyFont="1" applyFill="1" applyBorder="1" applyAlignment="1">
      <alignment/>
    </xf>
    <xf numFmtId="0" fontId="4" fillId="7" borderId="12" xfId="0" applyFont="1" applyFill="1" applyBorder="1" applyAlignment="1">
      <alignment/>
    </xf>
    <xf numFmtId="0" fontId="3" fillId="7" borderId="0" xfId="0" applyFont="1" applyFill="1" applyAlignment="1">
      <alignment horizontal="right"/>
    </xf>
    <xf numFmtId="0" fontId="2" fillId="7" borderId="25" xfId="0" applyFont="1" applyFill="1" applyBorder="1" applyAlignment="1">
      <alignment/>
    </xf>
    <xf numFmtId="3" fontId="2" fillId="22" borderId="10" xfId="0" applyNumberFormat="1" applyFont="1" applyFill="1" applyBorder="1" applyAlignment="1" applyProtection="1">
      <alignment horizontal="center"/>
      <protection locked="0"/>
    </xf>
    <xf numFmtId="3" fontId="2" fillId="7" borderId="10" xfId="0" applyNumberFormat="1" applyFont="1" applyFill="1" applyBorder="1" applyAlignment="1">
      <alignment horizontal="center"/>
    </xf>
    <xf numFmtId="0" fontId="4" fillId="7" borderId="0" xfId="0" applyFont="1" applyFill="1" applyAlignment="1">
      <alignment/>
    </xf>
    <xf numFmtId="0" fontId="3" fillId="0" borderId="0" xfId="0" applyFont="1" applyAlignment="1">
      <alignment/>
    </xf>
    <xf numFmtId="0" fontId="4" fillId="7" borderId="17" xfId="0" applyFont="1" applyFill="1" applyBorder="1" applyAlignment="1">
      <alignment horizontal="right"/>
    </xf>
    <xf numFmtId="0" fontId="4" fillId="7" borderId="0" xfId="0" applyFont="1" applyFill="1" applyBorder="1" applyAlignment="1">
      <alignment horizontal="right"/>
    </xf>
    <xf numFmtId="0" fontId="2" fillId="7" borderId="25" xfId="0" applyFont="1" applyFill="1" applyBorder="1" applyAlignment="1">
      <alignment/>
    </xf>
    <xf numFmtId="0" fontId="2" fillId="7" borderId="0" xfId="0" applyFont="1" applyFill="1" applyBorder="1" applyAlignment="1">
      <alignment/>
    </xf>
    <xf numFmtId="0" fontId="4" fillId="7" borderId="0" xfId="0" applyFont="1" applyFill="1" applyAlignment="1">
      <alignment horizontal="right"/>
    </xf>
    <xf numFmtId="0" fontId="0" fillId="0" borderId="26" xfId="0" applyBorder="1" applyAlignment="1">
      <alignment horizontal="right"/>
    </xf>
    <xf numFmtId="3" fontId="5" fillId="22" borderId="35" xfId="0" applyNumberFormat="1" applyFont="1" applyFill="1" applyBorder="1" applyAlignment="1">
      <alignment horizontal="right"/>
    </xf>
    <xf numFmtId="3" fontId="0" fillId="0" borderId="36" xfId="0" applyNumberFormat="1" applyBorder="1" applyAlignment="1">
      <alignment horizontal="right"/>
    </xf>
    <xf numFmtId="0" fontId="5" fillId="22" borderId="30" xfId="0" applyFont="1" applyFill="1" applyBorder="1" applyAlignment="1">
      <alignment horizontal="center"/>
    </xf>
    <xf numFmtId="0" fontId="5" fillId="22" borderId="31" xfId="0" applyFont="1" applyFill="1" applyBorder="1" applyAlignment="1">
      <alignment horizontal="center"/>
    </xf>
    <xf numFmtId="0" fontId="5" fillId="22" borderId="32" xfId="0" applyFont="1" applyFill="1" applyBorder="1" applyAlignment="1">
      <alignment horizontal="center"/>
    </xf>
    <xf numFmtId="0" fontId="2" fillId="7" borderId="37" xfId="0" applyFont="1" applyFill="1" applyBorder="1" applyAlignment="1">
      <alignment/>
    </xf>
    <xf numFmtId="0" fontId="2" fillId="7" borderId="11" xfId="0" applyFont="1" applyFill="1" applyBorder="1" applyAlignment="1">
      <alignment/>
    </xf>
    <xf numFmtId="0" fontId="2" fillId="7" borderId="37" xfId="0" applyFont="1" applyFill="1" applyBorder="1" applyAlignment="1">
      <alignment/>
    </xf>
    <xf numFmtId="0" fontId="2" fillId="7" borderId="11" xfId="0" applyFont="1" applyFill="1" applyBorder="1" applyAlignment="1">
      <alignment/>
    </xf>
    <xf numFmtId="173" fontId="2" fillId="7" borderId="10" xfId="0" applyNumberFormat="1" applyFont="1" applyFill="1" applyBorder="1" applyAlignment="1">
      <alignment horizontal="center"/>
    </xf>
    <xf numFmtId="173" fontId="0" fillId="0" borderId="37" xfId="0" applyNumberForma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0" fontId="2" fillId="7" borderId="25" xfId="0" applyFont="1" applyFill="1" applyBorder="1" applyAlignment="1">
      <alignment horizontal="left"/>
    </xf>
    <xf numFmtId="0" fontId="2" fillId="7" borderId="0" xfId="0" applyFont="1" applyFill="1" applyBorder="1" applyAlignment="1">
      <alignment horizontal="left"/>
    </xf>
    <xf numFmtId="0" fontId="4" fillId="7" borderId="17" xfId="0" applyFont="1" applyFill="1" applyBorder="1" applyAlignment="1">
      <alignment horizontal="right"/>
    </xf>
    <xf numFmtId="0" fontId="4" fillId="7" borderId="0" xfId="0" applyFont="1" applyFill="1" applyBorder="1" applyAlignment="1">
      <alignment horizontal="right"/>
    </xf>
    <xf numFmtId="0" fontId="4" fillId="7" borderId="19" xfId="0" applyFont="1" applyFill="1" applyBorder="1" applyAlignment="1">
      <alignment horizontal="right"/>
    </xf>
    <xf numFmtId="0" fontId="4" fillId="7" borderId="20" xfId="0" applyFont="1" applyFill="1" applyBorder="1" applyAlignment="1">
      <alignment horizontal="right"/>
    </xf>
    <xf numFmtId="0" fontId="4" fillId="7" borderId="0" xfId="0" applyFont="1" applyFill="1" applyBorder="1" applyAlignment="1">
      <alignment/>
    </xf>
    <xf numFmtId="0" fontId="4" fillId="7" borderId="0" xfId="0" applyFont="1" applyFill="1" applyBorder="1" applyAlignment="1">
      <alignment wrapText="1"/>
    </xf>
    <xf numFmtId="0" fontId="0" fillId="7" borderId="0" xfId="0" applyFill="1" applyBorder="1" applyAlignment="1">
      <alignment wrapText="1"/>
    </xf>
    <xf numFmtId="0" fontId="0" fillId="0" borderId="0" xfId="0" applyAlignment="1">
      <alignment/>
    </xf>
    <xf numFmtId="183" fontId="9" fillId="4" borderId="25" xfId="0" applyNumberFormat="1" applyFont="1" applyFill="1" applyBorder="1" applyAlignment="1">
      <alignment horizontal="center"/>
    </xf>
    <xf numFmtId="183" fontId="9" fillId="4" borderId="0" xfId="0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right"/>
    </xf>
    <xf numFmtId="0" fontId="9" fillId="4" borderId="0" xfId="0" applyFont="1" applyFill="1" applyBorder="1" applyAlignment="1">
      <alignment horizontal="right"/>
    </xf>
    <xf numFmtId="1" fontId="9" fillId="4" borderId="0" xfId="0" applyNumberFormat="1" applyFont="1" applyFill="1" applyBorder="1" applyAlignment="1">
      <alignment horizontal="left"/>
    </xf>
    <xf numFmtId="0" fontId="9" fillId="4" borderId="26" xfId="0" applyFont="1" applyFill="1" applyBorder="1" applyAlignment="1">
      <alignment horizontal="left"/>
    </xf>
    <xf numFmtId="0" fontId="9" fillId="4" borderId="25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4" fillId="7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5"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www.marktprijzen.boerderij.nl/pluimveehouderij/notering/?sector=vleespluimvee&amp;market=nop-vleeskuikens" TargetMode="External" /><Relationship Id="rId3" Type="http://schemas.openxmlformats.org/officeDocument/2006/relationships/hyperlink" Target="http://www.marktprijzen.boerderij.nl/pluimveehouderij/notering/?sector=vleespluimvee&amp;market=nop-vleeskuikens" TargetMode="External" /><Relationship Id="rId4" Type="http://schemas.openxmlformats.org/officeDocument/2006/relationships/image" Target="../media/image4.png" /><Relationship Id="rId5" Type="http://schemas.openxmlformats.org/officeDocument/2006/relationships/hyperlink" Target="http://www.marktprijzen.boerderij.nl/pluimveehouderij/notering/?sector=pluimveevoeders&amp;market=legvoeders-notering" TargetMode="External" /><Relationship Id="rId6" Type="http://schemas.openxmlformats.org/officeDocument/2006/relationships/hyperlink" Target="http://www.marktprijzen.boerderij.nl/pluimveehouderij/notering/?sector=pluimveevoeders&amp;market=legvoeders-notering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2933700</xdr:colOff>
      <xdr:row>5</xdr:row>
      <xdr:rowOff>28575</xdr:rowOff>
    </xdr:from>
    <xdr:to>
      <xdr:col>3</xdr:col>
      <xdr:colOff>1038225</xdr:colOff>
      <xdr:row>24</xdr:row>
      <xdr:rowOff>38100</xdr:rowOff>
    </xdr:to>
    <xdr:pic>
      <xdr:nvPicPr>
        <xdr:cNvPr id="1" name="Picture 2" descr="Euro geld lenen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114425"/>
          <a:ext cx="5295900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923925</xdr:colOff>
      <xdr:row>1</xdr:row>
      <xdr:rowOff>28575</xdr:rowOff>
    </xdr:from>
    <xdr:to>
      <xdr:col>9</xdr:col>
      <xdr:colOff>4381500</xdr:colOff>
      <xdr:row>27</xdr:row>
      <xdr:rowOff>114300</xdr:rowOff>
    </xdr:to>
    <xdr:pic>
      <xdr:nvPicPr>
        <xdr:cNvPr id="1" name="Picture 10" descr="broiler-chicken_NsAz5_16270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209550"/>
          <a:ext cx="3457575" cy="506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390525</xdr:colOff>
      <xdr:row>10</xdr:row>
      <xdr:rowOff>152400</xdr:rowOff>
    </xdr:from>
    <xdr:to>
      <xdr:col>11</xdr:col>
      <xdr:colOff>514350</xdr:colOff>
      <xdr:row>17</xdr:row>
      <xdr:rowOff>19050</xdr:rowOff>
    </xdr:to>
    <xdr:pic>
      <xdr:nvPicPr>
        <xdr:cNvPr id="1" name="Picture 2" descr="Broiler%202 copy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2486025"/>
          <a:ext cx="19526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571500</xdr:colOff>
      <xdr:row>27</xdr:row>
      <xdr:rowOff>9525</xdr:rowOff>
    </xdr:from>
    <xdr:to>
      <xdr:col>11</xdr:col>
      <xdr:colOff>247650</xdr:colOff>
      <xdr:row>32</xdr:row>
      <xdr:rowOff>28575</xdr:rowOff>
    </xdr:to>
    <xdr:pic>
      <xdr:nvPicPr>
        <xdr:cNvPr id="2" name="Picture 4" descr="44610 copy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29475" y="5876925"/>
          <a:ext cx="895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D19"/>
  <sheetViews>
    <sheetView showGridLines="0" showRowColHeaders="0" showZeros="0" showOutlineSymbols="0" zoomScalePageLayoutView="0" workbookViewId="0" topLeftCell="A1">
      <selection activeCell="C6" sqref="C6"/>
    </sheetView>
  </sheetViews>
  <sheetFormatPr defaultColWidth="33.28125" defaultRowHeight="12.75"/>
  <cols>
    <col min="1" max="2" width="15.7109375" style="88" customWidth="1"/>
    <col min="3" max="3" width="107.8515625" style="88" bestFit="1" customWidth="1"/>
    <col min="4" max="23" width="15.7109375" style="88" customWidth="1"/>
    <col min="24" max="16384" width="33.28125" style="88" customWidth="1"/>
  </cols>
  <sheetData>
    <row r="1" ht="15.75" thickBot="1"/>
    <row r="2" spans="2:4" ht="15.75" thickTop="1">
      <c r="B2" s="89"/>
      <c r="C2" s="90"/>
      <c r="D2" s="91"/>
    </row>
    <row r="3" spans="2:4" ht="19.5">
      <c r="B3" s="92"/>
      <c r="C3" s="31" t="s">
        <v>29</v>
      </c>
      <c r="D3" s="93"/>
    </row>
    <row r="4" spans="2:4" ht="19.5">
      <c r="B4" s="92"/>
      <c r="C4" s="31" t="s">
        <v>30</v>
      </c>
      <c r="D4" s="93"/>
    </row>
    <row r="5" spans="2:4" ht="15">
      <c r="B5" s="92"/>
      <c r="C5" s="31"/>
      <c r="D5" s="93"/>
    </row>
    <row r="6" spans="2:4" ht="15">
      <c r="B6" s="92"/>
      <c r="C6" s="31" t="s">
        <v>31</v>
      </c>
      <c r="D6" s="93"/>
    </row>
    <row r="7" spans="2:4" ht="15">
      <c r="B7" s="92"/>
      <c r="C7" s="31"/>
      <c r="D7" s="93"/>
    </row>
    <row r="8" spans="2:4" ht="15">
      <c r="B8" s="92"/>
      <c r="C8" s="31" t="s">
        <v>22</v>
      </c>
      <c r="D8" s="93"/>
    </row>
    <row r="9" spans="2:4" ht="15">
      <c r="B9" s="92"/>
      <c r="C9" s="31" t="s">
        <v>25</v>
      </c>
      <c r="D9" s="93"/>
    </row>
    <row r="10" spans="2:4" ht="15">
      <c r="B10" s="92"/>
      <c r="C10" s="31"/>
      <c r="D10" s="93"/>
    </row>
    <row r="11" spans="2:4" ht="15">
      <c r="B11" s="92"/>
      <c r="C11" s="31" t="s">
        <v>26</v>
      </c>
      <c r="D11" s="93"/>
    </row>
    <row r="12" spans="2:4" ht="15">
      <c r="B12" s="92"/>
      <c r="C12" s="31"/>
      <c r="D12" s="93"/>
    </row>
    <row r="13" spans="2:4" ht="15">
      <c r="B13" s="92"/>
      <c r="C13" s="31"/>
      <c r="D13" s="93"/>
    </row>
    <row r="14" spans="2:4" ht="15">
      <c r="B14" s="92"/>
      <c r="C14" s="31"/>
      <c r="D14" s="93"/>
    </row>
    <row r="15" spans="2:4" ht="15">
      <c r="B15" s="92"/>
      <c r="C15" s="31"/>
      <c r="D15" s="93"/>
    </row>
    <row r="16" spans="2:4" ht="15">
      <c r="B16" s="92"/>
      <c r="C16" s="31"/>
      <c r="D16" s="93"/>
    </row>
    <row r="17" spans="2:4" ht="15">
      <c r="B17" s="92"/>
      <c r="C17" s="31"/>
      <c r="D17" s="93"/>
    </row>
    <row r="18" spans="2:4" ht="15">
      <c r="B18" s="92"/>
      <c r="C18" s="31"/>
      <c r="D18" s="93"/>
    </row>
    <row r="19" spans="2:4" ht="15.75" thickBot="1">
      <c r="B19" s="94"/>
      <c r="C19" s="95"/>
      <c r="D19" s="96"/>
    </row>
    <row r="20" ht="15.75" thickTop="1"/>
    <row r="21" ht="15"/>
    <row r="22" ht="15"/>
    <row r="23" ht="15"/>
    <row r="24" ht="15"/>
  </sheetData>
  <sheetProtection password="E96A" sheet="1" objects="1" scenarios="1" selectLockedCells="1" selectUnlockedCells="1"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 scale="77" r:id="rId3"/>
  <headerFooter alignWithMargins="0">
    <oddFooter>&amp;L&amp;G</oddFooter>
  </headerFooter>
  <colBreaks count="1" manualBreakCount="1">
    <brk id="6" max="65535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4:J32"/>
  <sheetViews>
    <sheetView showGridLines="0" showRowColHeaders="0" zoomScale="90" zoomScaleNormal="90" zoomScalePageLayoutView="0" workbookViewId="0" topLeftCell="A1">
      <selection activeCell="E26" sqref="E26"/>
    </sheetView>
  </sheetViews>
  <sheetFormatPr defaultColWidth="9.140625" defaultRowHeight="12.75"/>
  <cols>
    <col min="1" max="2" width="9.140625" style="1" customWidth="1"/>
    <col min="3" max="3" width="18.00390625" style="1" customWidth="1"/>
    <col min="4" max="4" width="17.7109375" style="1" customWidth="1"/>
    <col min="5" max="5" width="10.00390625" style="1" customWidth="1"/>
    <col min="6" max="6" width="4.140625" style="1" customWidth="1"/>
    <col min="7" max="7" width="3.57421875" style="1" customWidth="1"/>
    <col min="8" max="8" width="11.7109375" style="7" hidden="1" customWidth="1"/>
    <col min="9" max="9" width="5.00390625" style="1" customWidth="1"/>
    <col min="10" max="10" width="85.28125" style="1" bestFit="1" customWidth="1"/>
    <col min="11" max="16384" width="9.140625" style="1" customWidth="1"/>
  </cols>
  <sheetData>
    <row r="2" ht="24.75" customHeight="1"/>
    <row r="3" ht="24.75" customHeight="1"/>
    <row r="4" spans="5:6" ht="24.75" customHeight="1" thickBot="1">
      <c r="E4" s="101"/>
      <c r="F4" s="102"/>
    </row>
    <row r="5" spans="3:6" ht="15.75" thickBot="1">
      <c r="C5" s="107" t="s">
        <v>33</v>
      </c>
      <c r="D5" s="108"/>
      <c r="E5" s="20"/>
      <c r="F5" s="98">
        <f>IF(E5="","","meter")</f>
      </c>
    </row>
    <row r="6" spans="3:6" ht="1.5" customHeight="1" thickBot="1">
      <c r="C6" s="97"/>
      <c r="D6" s="4"/>
      <c r="E6" s="5">
        <v>1</v>
      </c>
      <c r="F6" s="3" t="s">
        <v>5</v>
      </c>
    </row>
    <row r="7" spans="3:6" ht="15.75" thickBot="1">
      <c r="C7" s="107" t="s">
        <v>32</v>
      </c>
      <c r="D7" s="108"/>
      <c r="E7" s="20"/>
      <c r="F7" s="98">
        <f>IF(E7="","","meter")</f>
      </c>
    </row>
    <row r="8" spans="4:6" ht="3.75" customHeight="1" thickBot="1">
      <c r="D8" s="2"/>
      <c r="E8" s="5"/>
      <c r="F8" s="3"/>
    </row>
    <row r="9" spans="4:6" ht="15.75" thickBot="1">
      <c r="D9" s="2" t="s">
        <v>4</v>
      </c>
      <c r="E9" s="22">
        <f>IF(E5="","",IF(E7="","",(E5*E7)))</f>
      </c>
      <c r="F9" s="23">
        <f>IF(E9="","","m²")</f>
      </c>
    </row>
    <row r="10" ht="15" thickBot="1">
      <c r="E10" s="6"/>
    </row>
    <row r="11" spans="2:6" ht="15.75" thickBot="1">
      <c r="B11" s="107" t="s">
        <v>1</v>
      </c>
      <c r="C11" s="107"/>
      <c r="D11" s="107"/>
      <c r="E11" s="13">
        <f>IF(E9="","",((E9/100)*1.7))</f>
      </c>
      <c r="F11" s="14">
        <f>IF(E11="","","m²")</f>
      </c>
    </row>
    <row r="12" ht="15" thickBot="1">
      <c r="E12" s="6"/>
    </row>
    <row r="13" spans="2:6" ht="15.75" thickBot="1">
      <c r="B13" s="107" t="s">
        <v>0</v>
      </c>
      <c r="C13" s="107"/>
      <c r="D13" s="107"/>
      <c r="E13" s="15">
        <f>IF(E9="","",E9-E11)</f>
      </c>
      <c r="F13" s="16">
        <f>IF(E13="","","m²")</f>
      </c>
    </row>
    <row r="14" ht="14.25">
      <c r="E14" s="6"/>
    </row>
    <row r="15" spans="5:8" ht="15" thickBot="1">
      <c r="E15" s="6"/>
      <c r="H15" s="1"/>
    </row>
    <row r="16" spans="2:9" ht="15" thickBot="1">
      <c r="B16" s="53"/>
      <c r="C16" s="54"/>
      <c r="D16" s="54"/>
      <c r="E16" s="55"/>
      <c r="F16" s="54"/>
      <c r="G16" s="54"/>
      <c r="H16" s="56"/>
      <c r="I16" s="57"/>
    </row>
    <row r="17" spans="2:9" ht="15.75" thickBot="1">
      <c r="B17" s="103" t="s">
        <v>2</v>
      </c>
      <c r="C17" s="104"/>
      <c r="D17" s="104"/>
      <c r="E17" s="99"/>
      <c r="F17" s="105">
        <f>IF(E17="","","stuks")</f>
      </c>
      <c r="G17" s="106"/>
      <c r="H17" s="60"/>
      <c r="I17" s="61"/>
    </row>
    <row r="18" spans="2:9" ht="15.75" thickBot="1">
      <c r="B18" s="58"/>
      <c r="C18" s="59"/>
      <c r="D18" s="62"/>
      <c r="E18" s="62"/>
      <c r="F18" s="62"/>
      <c r="G18" s="62"/>
      <c r="H18" s="63"/>
      <c r="I18" s="64"/>
    </row>
    <row r="19" spans="2:10" ht="15.75" thickBot="1">
      <c r="B19" s="103" t="s">
        <v>7</v>
      </c>
      <c r="C19" s="104"/>
      <c r="D19" s="104"/>
      <c r="E19" s="99"/>
      <c r="F19" s="105">
        <f>IF(E19="","","stuks")</f>
      </c>
      <c r="G19" s="106"/>
      <c r="H19" s="63"/>
      <c r="I19" s="61"/>
      <c r="J19" s="4"/>
    </row>
    <row r="20" spans="2:10" ht="9.75" customHeight="1" thickBot="1">
      <c r="B20" s="58"/>
      <c r="C20" s="59"/>
      <c r="D20" s="59"/>
      <c r="E20" s="59"/>
      <c r="F20" s="59"/>
      <c r="G20" s="59"/>
      <c r="H20" s="65"/>
      <c r="I20" s="66"/>
      <c r="J20" s="4"/>
    </row>
    <row r="21" spans="2:10" ht="15.75" thickBot="1">
      <c r="B21" s="103" t="s">
        <v>6</v>
      </c>
      <c r="C21" s="104"/>
      <c r="D21" s="104"/>
      <c r="E21" s="100">
        <f>IF(E17="","",IF(E19="","",(E17-E19)))</f>
      </c>
      <c r="F21" s="114">
        <f>IF(E21="","","stuks")</f>
      </c>
      <c r="G21" s="115"/>
      <c r="H21" s="19">
        <f>IF(E21&lt;0,"",E21)</f>
      </c>
      <c r="I21" s="61"/>
      <c r="J21" s="4"/>
    </row>
    <row r="22" spans="2:10" ht="9.75" customHeight="1" thickBot="1">
      <c r="B22" s="58"/>
      <c r="C22" s="59"/>
      <c r="D22" s="59"/>
      <c r="E22" s="18"/>
      <c r="F22" s="19"/>
      <c r="G22" s="19"/>
      <c r="H22" s="63"/>
      <c r="I22" s="61"/>
      <c r="J22" s="4"/>
    </row>
    <row r="23" spans="2:10" ht="15.75" thickBot="1">
      <c r="B23" s="103" t="s">
        <v>8</v>
      </c>
      <c r="C23" s="104"/>
      <c r="D23" s="104"/>
      <c r="E23" s="118">
        <f>IF(ISERROR(IF(E21&gt;-0.9,(E19/E17))),"",IF(H21="","",IF(E21&gt;-0.9,(E19/E17))))</f>
      </c>
      <c r="F23" s="119"/>
      <c r="G23" s="120"/>
      <c r="H23" s="62">
        <f>IF(ISERROR(IF(H21="","",IF(H26="","",((H26*H21)/E13)))),0,IF(H21="","",IF(H26="","",((H26*H21)/E13))))</f>
      </c>
      <c r="I23" s="61"/>
      <c r="J23" s="4"/>
    </row>
    <row r="24" spans="2:10" ht="15.75" thickBot="1">
      <c r="B24" s="67"/>
      <c r="C24" s="68"/>
      <c r="D24" s="68"/>
      <c r="E24" s="69"/>
      <c r="F24" s="70"/>
      <c r="G24" s="70"/>
      <c r="H24" s="71"/>
      <c r="I24" s="72"/>
      <c r="J24" s="4"/>
    </row>
    <row r="25" ht="15" thickBot="1">
      <c r="E25" s="6"/>
    </row>
    <row r="26" spans="2:9" ht="15.75" thickBot="1">
      <c r="B26" s="107" t="s">
        <v>3</v>
      </c>
      <c r="C26" s="107"/>
      <c r="D26" s="107"/>
      <c r="E26" s="99"/>
      <c r="F26" s="121">
        <f>IF(E26="","","gram")</f>
      </c>
      <c r="G26" s="122"/>
      <c r="H26" s="9">
        <f>IF(E9="","",IF(E13="","",IF(E17="","",IF(E19="","",IF(E21="","",IF(E26="","",(E26/1000)))))))</f>
      </c>
      <c r="I26" s="10"/>
    </row>
    <row r="27" ht="15" thickBot="1">
      <c r="E27" s="6"/>
    </row>
    <row r="28" spans="2:10" ht="15.75" thickBot="1">
      <c r="B28" s="107" t="s">
        <v>9</v>
      </c>
      <c r="C28" s="107"/>
      <c r="D28" s="107"/>
      <c r="E28" s="17">
        <f>IF(ISERROR(IF(H21="","",IF(H26="","",((H26*H21)/E13)))),0,IF(H21="","",IF(H26="","",((H26*H21)/E13))))</f>
      </c>
      <c r="F28" s="116">
        <f>IF(E28="","","kg / m²")</f>
      </c>
      <c r="G28" s="117"/>
      <c r="H28" s="8"/>
      <c r="I28" s="11"/>
      <c r="J28" s="12">
        <f>IF(ISERROR(IF(E28="","",IF(E28="","",IF(E28&gt;42.01,"de bezetting  per m² is te hoog",IF(E28&gt;39.01,"Categorie 3. De bezetting is meer dan 39,1 kg/m² maar niet hoger dan 42,0 kg/m²",IF(E28&gt;33.1,"Categorie 2. De bezetting is meer dan 33,1 kg/m² maar niet hoger dan 39,0 kg/m²",IF(E28&gt;-2,"Categorie 1. De bezetting is niet meer dan 33 kg/m²"))))))),"0",IF(E28="","",IF(E28="","",IF(E28&gt;42.01,"de bezetting  per m² is te hoog",IF(E28&gt;39.01,"Categorie 3. De bezetting  is meer dan 39,1 kg/m² maar niet hoger dan 42,0 kg/m²",IF(E28&gt;33.1,"Categorie 2. De bezetting is hoger dan 33,1 kg/m² maar niet hoger dan 39,0 kg/m²",IF(E28&gt;-2,"Categorie 1. De bezetting is niet meer dan 33 kg/m²")))))))</f>
      </c>
    </row>
    <row r="30" ht="15" thickBot="1"/>
    <row r="31" spans="2:10" ht="18.75" thickTop="1">
      <c r="B31" s="111">
        <f>IF(ISERROR(IF(E28="","","Het aantal kuikens met dit gewicht dat maximaal kan worden afgeleverd is:")),0,IF(E28="","","Het aantal kuikens met dit gewicht dat maximaal kan worden afgeleverd is:"))</f>
      </c>
      <c r="C31" s="112"/>
      <c r="D31" s="112"/>
      <c r="E31" s="112"/>
      <c r="F31" s="112"/>
      <c r="G31" s="112"/>
      <c r="H31" s="112"/>
      <c r="I31" s="112"/>
      <c r="J31" s="113"/>
    </row>
    <row r="32" spans="2:10" ht="18.75" thickBot="1">
      <c r="B32" s="109">
        <f>IF(ISERROR(IF(E28="","",(42*E13)/H26)),0,IF(E28="","",(42*E13)/H26))</f>
      </c>
      <c r="C32" s="110"/>
      <c r="D32" s="110"/>
      <c r="E32" s="110"/>
      <c r="F32" s="110"/>
      <c r="G32" s="110"/>
      <c r="H32" s="110"/>
      <c r="I32" s="110"/>
      <c r="J32" s="21">
        <f>IF(ISERROR(IF(E28="","","stuks")),0,IF(E28="","","stuks"))</f>
      </c>
    </row>
    <row r="33" ht="24.75" customHeight="1" thickTop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</sheetData>
  <sheetProtection password="E96A" sheet="1" objects="1" scenarios="1" selectLockedCells="1"/>
  <mergeCells count="19">
    <mergeCell ref="B32:I32"/>
    <mergeCell ref="B31:J31"/>
    <mergeCell ref="F21:G21"/>
    <mergeCell ref="F28:G28"/>
    <mergeCell ref="B23:D23"/>
    <mergeCell ref="E23:G23"/>
    <mergeCell ref="B26:D26"/>
    <mergeCell ref="B28:D28"/>
    <mergeCell ref="F26:G26"/>
    <mergeCell ref="B21:D21"/>
    <mergeCell ref="E4:F4"/>
    <mergeCell ref="B17:D17"/>
    <mergeCell ref="F17:G17"/>
    <mergeCell ref="B19:D19"/>
    <mergeCell ref="F19:G19"/>
    <mergeCell ref="B11:D11"/>
    <mergeCell ref="B13:D13"/>
    <mergeCell ref="C5:D5"/>
    <mergeCell ref="C7:D7"/>
  </mergeCells>
  <dataValidations count="3">
    <dataValidation type="whole" allowBlank="1" showErrorMessage="1" errorTitle="Foutief aantal" error="Aantal dode kuikens is hoger dan het aantal wat opgezet is !!" sqref="E19">
      <formula1>0</formula1>
      <formula2>E17</formula2>
    </dataValidation>
    <dataValidation type="whole" operator="greaterThanOrEqual" allowBlank="1" showErrorMessage="1" prompt="Het aantal uitval kuikens dat uitgevallen is, is groter dan dat opgezet is !!!" errorTitle="Fout aantal " error="Aantal kuikens is minder dan opgezet" sqref="E24">
      <formula1>E18</formula1>
    </dataValidation>
    <dataValidation type="whole" operator="greaterThanOrEqual" allowBlank="1" showErrorMessage="1" prompt="Het aantal uitval kuikens dat uitgevallen is, is groter dan dat opgezet is !!!" errorTitle="Fout aantal " error="Aantal kuikens is minder dan opgezet" sqref="E21:E22">
      <formula1>E17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7" r:id="rId2"/>
  <ignoredErrors>
    <ignoredError sqref="E9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B3:V37"/>
  <sheetViews>
    <sheetView showGridLines="0" showRowColHeaders="0" tabSelected="1" zoomScale="85" zoomScaleNormal="85" zoomScalePageLayoutView="0" workbookViewId="0" topLeftCell="A4">
      <selection activeCell="E4" sqref="E4"/>
    </sheetView>
  </sheetViews>
  <sheetFormatPr defaultColWidth="9.140625" defaultRowHeight="12.75"/>
  <cols>
    <col min="1" max="3" width="9.140625" style="12" customWidth="1"/>
    <col min="4" max="4" width="29.7109375" style="12" customWidth="1"/>
    <col min="5" max="5" width="9.140625" style="12" customWidth="1"/>
    <col min="6" max="6" width="12.7109375" style="12" customWidth="1"/>
    <col min="7" max="7" width="11.7109375" style="12" bestFit="1" customWidth="1"/>
    <col min="8" max="9" width="9.140625" style="12" customWidth="1"/>
    <col min="10" max="10" width="10.7109375" style="38" hidden="1" customWidth="1"/>
    <col min="11" max="19" width="9.140625" style="31" customWidth="1"/>
    <col min="20" max="20" width="13.8515625" style="31" customWidth="1"/>
    <col min="21" max="21" width="9.140625" style="31" customWidth="1"/>
    <col min="22" max="16384" width="9.140625" style="12" customWidth="1"/>
  </cols>
  <sheetData>
    <row r="1" ht="24.75" customHeight="1"/>
    <row r="2" ht="24.75" customHeight="1"/>
    <row r="3" ht="24.75" customHeight="1" thickBot="1">
      <c r="J3" s="37">
        <v>40537</v>
      </c>
    </row>
    <row r="4" spans="4:10" ht="15.75" thickBot="1">
      <c r="D4" s="46" t="s">
        <v>18</v>
      </c>
      <c r="E4" s="25"/>
      <c r="J4" s="37"/>
    </row>
    <row r="5" spans="4:10" ht="15.75" thickBot="1">
      <c r="D5" s="46"/>
      <c r="J5" s="37"/>
    </row>
    <row r="6" spans="4:10" ht="15.75" thickBot="1">
      <c r="D6" s="46" t="s">
        <v>34</v>
      </c>
      <c r="E6" s="25"/>
      <c r="J6" s="37"/>
    </row>
    <row r="7" ht="15.75" thickBot="1">
      <c r="J7" s="38">
        <f>DAYS360(J3,P20)</f>
        <v>1398</v>
      </c>
    </row>
    <row r="8" spans="2:6" ht="15.75" thickBot="1">
      <c r="B8" s="142" t="s">
        <v>19</v>
      </c>
      <c r="C8" s="143"/>
      <c r="D8" s="144"/>
      <c r="E8" s="47">
        <f>IF(ISERROR(IF(bezettingsgraad!E26="","",IF(E4="","",IF(E6="","",((bezettingsgraad!E26-E6)/E4))))),"",IF(bezettingsgraad!E26="","",IF(E4="","",IF(E6="","",(bezettingsgraad!E26-E6)/E4))))</f>
      </c>
      <c r="F8" s="48">
        <f>IF(E8="","","gram")</f>
      </c>
    </row>
    <row r="9" spans="10:15" ht="15.75" thickBot="1">
      <c r="J9" s="41">
        <f>J7/7</f>
        <v>199.71428571428572</v>
      </c>
      <c r="K9" s="74"/>
      <c r="L9" s="75"/>
      <c r="M9" s="75"/>
      <c r="N9" s="42"/>
      <c r="O9" s="76"/>
    </row>
    <row r="10" spans="3:15" ht="15">
      <c r="C10" s="27"/>
      <c r="D10" s="28"/>
      <c r="E10" s="28"/>
      <c r="F10" s="28"/>
      <c r="G10" s="28"/>
      <c r="H10" s="29"/>
      <c r="K10" s="75"/>
      <c r="L10" s="75"/>
      <c r="M10" s="128" t="s">
        <v>28</v>
      </c>
      <c r="N10" s="130"/>
      <c r="O10" s="130"/>
    </row>
    <row r="11" spans="3:15" ht="15" customHeight="1">
      <c r="C11" s="30"/>
      <c r="D11" s="31"/>
      <c r="E11" s="31"/>
      <c r="F11" s="31"/>
      <c r="G11" s="31"/>
      <c r="H11" s="32"/>
      <c r="K11" s="75"/>
      <c r="L11" s="75"/>
      <c r="M11" s="130"/>
      <c r="N11" s="130"/>
      <c r="O11" s="130"/>
    </row>
    <row r="12" spans="3:15" ht="15" customHeight="1">
      <c r="C12" s="30"/>
      <c r="D12" s="127" t="s">
        <v>12</v>
      </c>
      <c r="E12" s="127"/>
      <c r="F12" s="127"/>
      <c r="G12" s="31"/>
      <c r="H12" s="36"/>
      <c r="J12" s="39"/>
      <c r="K12" s="75"/>
      <c r="L12" s="75"/>
      <c r="M12" s="130"/>
      <c r="N12" s="130"/>
      <c r="O12" s="130"/>
    </row>
    <row r="13" spans="3:15" ht="15.75" thickBot="1">
      <c r="C13" s="30"/>
      <c r="D13" s="31"/>
      <c r="E13" s="31"/>
      <c r="F13" s="31"/>
      <c r="G13" s="31"/>
      <c r="H13" s="32"/>
      <c r="K13" s="75"/>
      <c r="L13" s="75"/>
      <c r="M13" s="130"/>
      <c r="N13" s="130"/>
      <c r="O13" s="130"/>
    </row>
    <row r="14" spans="3:22" ht="15.75" thickBot="1">
      <c r="C14" s="30"/>
      <c r="D14" s="127" t="s">
        <v>10</v>
      </c>
      <c r="E14" s="127"/>
      <c r="F14" s="127"/>
      <c r="G14" s="50"/>
      <c r="H14" s="32"/>
      <c r="K14" s="75"/>
      <c r="L14" s="75"/>
      <c r="M14" s="130"/>
      <c r="N14" s="130"/>
      <c r="O14" s="130"/>
      <c r="V14" s="31"/>
    </row>
    <row r="15" spans="3:22" ht="15.75" thickBot="1">
      <c r="C15" s="30"/>
      <c r="D15" s="31"/>
      <c r="E15" s="31"/>
      <c r="F15" s="31"/>
      <c r="G15" s="31"/>
      <c r="H15" s="32"/>
      <c r="J15" s="40"/>
      <c r="K15" s="75"/>
      <c r="L15" s="75"/>
      <c r="M15" s="130"/>
      <c r="N15" s="130"/>
      <c r="O15" s="130"/>
      <c r="V15" s="31"/>
    </row>
    <row r="16" spans="3:22" ht="15.75" thickBot="1">
      <c r="C16" s="30"/>
      <c r="D16" s="127" t="s">
        <v>11</v>
      </c>
      <c r="E16" s="127"/>
      <c r="F16" s="127"/>
      <c r="G16" s="49">
        <f>IF(ISERROR(IF(G14="","",(G14*bezettingsgraad!H26))),0,IF(G14="","",(G14*bezettingsgraad!H26)))</f>
      </c>
      <c r="H16" s="32"/>
      <c r="J16" s="40"/>
      <c r="K16" s="75"/>
      <c r="L16" s="75"/>
      <c r="M16" s="75"/>
      <c r="V16" s="31"/>
    </row>
    <row r="17" spans="3:22" ht="18.75" thickBot="1">
      <c r="C17" s="33"/>
      <c r="D17" s="34"/>
      <c r="E17" s="34"/>
      <c r="F17" s="34"/>
      <c r="G17" s="34"/>
      <c r="H17" s="35"/>
      <c r="K17" s="75"/>
      <c r="L17" s="75"/>
      <c r="M17" s="75"/>
      <c r="P17" s="77"/>
      <c r="Q17" s="78"/>
      <c r="R17" s="78"/>
      <c r="S17" s="78"/>
      <c r="T17" s="79"/>
      <c r="V17" s="31"/>
    </row>
    <row r="18" spans="3:22" ht="18">
      <c r="C18" s="31"/>
      <c r="D18" s="31"/>
      <c r="E18" s="31"/>
      <c r="F18" s="31"/>
      <c r="G18" s="31"/>
      <c r="H18" s="31"/>
      <c r="K18" s="75"/>
      <c r="L18" s="75"/>
      <c r="M18" s="75"/>
      <c r="P18" s="139" t="s">
        <v>24</v>
      </c>
      <c r="Q18" s="140"/>
      <c r="R18" s="140"/>
      <c r="S18" s="140"/>
      <c r="T18" s="141"/>
      <c r="V18" s="31"/>
    </row>
    <row r="19" spans="3:22" ht="18">
      <c r="C19" s="31"/>
      <c r="D19" s="31"/>
      <c r="E19" s="31"/>
      <c r="F19" s="31"/>
      <c r="G19" s="31"/>
      <c r="H19" s="31"/>
      <c r="K19" s="75"/>
      <c r="L19" s="75"/>
      <c r="M19" s="75"/>
      <c r="P19" s="80"/>
      <c r="Q19" s="51"/>
      <c r="R19" s="51"/>
      <c r="S19" s="51"/>
      <c r="T19" s="81"/>
      <c r="V19" s="31"/>
    </row>
    <row r="20" spans="11:22" ht="18.75" thickBot="1">
      <c r="K20" s="75"/>
      <c r="L20" s="75"/>
      <c r="M20" s="75"/>
      <c r="P20" s="131">
        <f ca="1">TODAY()</f>
        <v>41956</v>
      </c>
      <c r="Q20" s="132"/>
      <c r="R20" s="133"/>
      <c r="S20" s="133"/>
      <c r="T20" s="134"/>
      <c r="V20" s="31"/>
    </row>
    <row r="21" spans="3:22" ht="15">
      <c r="C21" s="27"/>
      <c r="D21" s="28"/>
      <c r="E21" s="28"/>
      <c r="F21" s="28"/>
      <c r="G21" s="28"/>
      <c r="H21" s="29"/>
      <c r="O21" s="42"/>
      <c r="P21" s="82"/>
      <c r="Q21" s="52"/>
      <c r="R21" s="52"/>
      <c r="S21" s="52"/>
      <c r="T21" s="83"/>
      <c r="V21" s="31"/>
    </row>
    <row r="22" spans="3:22" ht="18">
      <c r="C22" s="30"/>
      <c r="D22" s="127" t="s">
        <v>13</v>
      </c>
      <c r="E22" s="127"/>
      <c r="F22" s="127"/>
      <c r="G22" s="31"/>
      <c r="H22" s="32"/>
      <c r="L22" s="42"/>
      <c r="M22" s="42"/>
      <c r="N22" s="42"/>
      <c r="O22" s="42"/>
      <c r="P22" s="135" t="s">
        <v>16</v>
      </c>
      <c r="Q22" s="136"/>
      <c r="R22" s="136"/>
      <c r="S22" s="137">
        <f>J9</f>
        <v>199.71428571428572</v>
      </c>
      <c r="T22" s="138"/>
      <c r="V22" s="31"/>
    </row>
    <row r="23" spans="3:22" ht="15.75" thickBot="1">
      <c r="C23" s="30"/>
      <c r="D23" s="31"/>
      <c r="E23" s="31"/>
      <c r="F23" s="31"/>
      <c r="G23" s="31"/>
      <c r="H23" s="32"/>
      <c r="L23" s="42"/>
      <c r="M23" s="42"/>
      <c r="N23" s="42"/>
      <c r="O23" s="42"/>
      <c r="P23" s="84"/>
      <c r="Q23" s="85"/>
      <c r="R23" s="85"/>
      <c r="S23" s="85"/>
      <c r="T23" s="86"/>
      <c r="V23" s="31"/>
    </row>
    <row r="24" spans="3:22" ht="15.75" thickBot="1">
      <c r="C24" s="123" t="s">
        <v>15</v>
      </c>
      <c r="D24" s="144"/>
      <c r="E24" s="144"/>
      <c r="F24" s="144"/>
      <c r="G24" s="26"/>
      <c r="H24" s="32"/>
      <c r="V24" s="31"/>
    </row>
    <row r="25" spans="3:22" ht="15.75" thickBot="1">
      <c r="C25" s="30"/>
      <c r="D25" s="31"/>
      <c r="E25" s="31"/>
      <c r="F25" s="31"/>
      <c r="G25" s="31"/>
      <c r="H25" s="32"/>
      <c r="V25" s="31"/>
    </row>
    <row r="26" spans="3:8" ht="15.75" thickBot="1">
      <c r="C26" s="30"/>
      <c r="D26" s="124" t="s">
        <v>14</v>
      </c>
      <c r="E26" s="124"/>
      <c r="F26" s="124"/>
      <c r="G26" s="26"/>
      <c r="H26" s="32"/>
    </row>
    <row r="27" spans="3:15" ht="15.75" thickBot="1">
      <c r="C27" s="30"/>
      <c r="D27" s="31"/>
      <c r="E27" s="31"/>
      <c r="F27" s="31"/>
      <c r="G27" s="31"/>
      <c r="H27" s="32"/>
      <c r="M27" s="128" t="s">
        <v>23</v>
      </c>
      <c r="N27" s="128"/>
      <c r="O27" s="129"/>
    </row>
    <row r="28" spans="3:15" ht="15.75" thickBot="1">
      <c r="C28" s="30"/>
      <c r="D28" s="124" t="s">
        <v>27</v>
      </c>
      <c r="E28" s="124"/>
      <c r="F28" s="124"/>
      <c r="G28" s="45">
        <f>IF(ISERROR(IF(G24="","",IF(G26="","",(bezettingsgraad!H26*voerwinst!G26)*(G24/100)))),0,IF(G24="","",IF(G26="","",(bezettingsgraad!H26*voerwinst!G26)*(G24/100))))</f>
      </c>
      <c r="H28" s="32"/>
      <c r="J28" s="12" t="e">
        <f>(bezettingsgraad!H26*voerwinst!G26)*(G24/100)</f>
        <v>#VALUE!</v>
      </c>
      <c r="M28" s="128"/>
      <c r="N28" s="128"/>
      <c r="O28" s="129"/>
    </row>
    <row r="29" spans="3:15" ht="15">
      <c r="C29" s="30"/>
      <c r="D29" s="31"/>
      <c r="E29" s="31"/>
      <c r="F29" s="31"/>
      <c r="G29" s="31"/>
      <c r="H29" s="32"/>
      <c r="M29" s="128"/>
      <c r="N29" s="128"/>
      <c r="O29" s="129"/>
    </row>
    <row r="30" spans="3:15" ht="15">
      <c r="C30" s="30"/>
      <c r="D30" s="31"/>
      <c r="E30" s="31"/>
      <c r="F30" s="31"/>
      <c r="G30" s="31"/>
      <c r="H30" s="32"/>
      <c r="M30" s="129"/>
      <c r="N30" s="129"/>
      <c r="O30" s="129"/>
    </row>
    <row r="31" spans="3:15" ht="15.75" thickBot="1">
      <c r="C31" s="30"/>
      <c r="D31" s="31"/>
      <c r="E31" s="31"/>
      <c r="F31" s="31"/>
      <c r="G31" s="31"/>
      <c r="H31" s="32"/>
      <c r="M31" s="129"/>
      <c r="N31" s="129"/>
      <c r="O31" s="129"/>
    </row>
    <row r="32" spans="3:8" ht="15.75" thickBot="1">
      <c r="C32" s="123" t="s">
        <v>17</v>
      </c>
      <c r="D32" s="124"/>
      <c r="E32" s="124"/>
      <c r="F32" s="124"/>
      <c r="G32" s="24">
        <f>IF(ISERROR(IF(G16="","",IF(G28="","",G16-G28))),0,IF(G16="","",IF(G28="","",G16-G28)))</f>
      </c>
      <c r="H32" s="32"/>
    </row>
    <row r="33" spans="3:8" ht="15.75" thickBot="1">
      <c r="C33" s="43"/>
      <c r="D33" s="44"/>
      <c r="E33" s="44"/>
      <c r="F33" s="44"/>
      <c r="G33" s="73"/>
      <c r="H33" s="32"/>
    </row>
    <row r="34" spans="3:8" ht="15.75" thickBot="1">
      <c r="C34" s="123" t="s">
        <v>20</v>
      </c>
      <c r="D34" s="124"/>
      <c r="E34" s="124"/>
      <c r="F34" s="124"/>
      <c r="G34" s="87"/>
      <c r="H34" s="32"/>
    </row>
    <row r="35" spans="3:8" ht="15.75" thickBot="1">
      <c r="C35" s="43"/>
      <c r="D35" s="44"/>
      <c r="E35" s="44"/>
      <c r="F35" s="44"/>
      <c r="G35" s="73"/>
      <c r="H35" s="32"/>
    </row>
    <row r="36" spans="3:8" ht="15.75" thickBot="1">
      <c r="C36" s="123" t="s">
        <v>21</v>
      </c>
      <c r="D36" s="124"/>
      <c r="E36" s="124"/>
      <c r="F36" s="124"/>
      <c r="G36" s="24">
        <f>IF(ISERROR(IF(G32="","",IF(G34="","",G32-G34))),0,IF(G32="","",IF(G34="","",G32-G34)))</f>
      </c>
      <c r="H36" s="32"/>
    </row>
    <row r="37" spans="3:8" ht="15.75" thickBot="1">
      <c r="C37" s="125"/>
      <c r="D37" s="126"/>
      <c r="E37" s="126"/>
      <c r="F37" s="126"/>
      <c r="G37" s="34"/>
      <c r="H37" s="35"/>
    </row>
    <row r="38" ht="24.75" customHeight="1"/>
    <row r="39" ht="24.75" customHeight="1"/>
    <row r="40" ht="24.75" customHeight="1"/>
  </sheetData>
  <sheetProtection password="E96A" sheet="1" objects="1" scenarios="1" selectLockedCells="1"/>
  <mergeCells count="18">
    <mergeCell ref="P20:T20"/>
    <mergeCell ref="P22:R22"/>
    <mergeCell ref="S22:T22"/>
    <mergeCell ref="P18:T18"/>
    <mergeCell ref="B8:D8"/>
    <mergeCell ref="C32:F32"/>
    <mergeCell ref="D22:F22"/>
    <mergeCell ref="D26:F26"/>
    <mergeCell ref="D28:F28"/>
    <mergeCell ref="C24:F24"/>
    <mergeCell ref="C34:F34"/>
    <mergeCell ref="C36:F36"/>
    <mergeCell ref="C37:F37"/>
    <mergeCell ref="D16:F16"/>
    <mergeCell ref="M27:O31"/>
    <mergeCell ref="M10:O15"/>
    <mergeCell ref="D12:F12"/>
    <mergeCell ref="D14:F14"/>
  </mergeCells>
  <conditionalFormatting sqref="G36">
    <cfRule type="cellIs" priority="1" dxfId="1" operator="between" stopIfTrue="1">
      <formula>0.0001</formula>
      <formula>100000</formula>
    </cfRule>
    <cfRule type="cellIs" priority="2" dxfId="0" operator="between" stopIfTrue="1">
      <formula>-0.001</formula>
      <formula>-100000</formula>
    </cfRule>
  </conditionalFormatting>
  <conditionalFormatting sqref="G28">
    <cfRule type="cellIs" priority="3" dxfId="0" operator="lessThanOrEqual" stopIfTrue="1">
      <formula>0.0001</formula>
    </cfRule>
  </conditionalFormatting>
  <conditionalFormatting sqref="G32">
    <cfRule type="cellIs" priority="4" dxfId="1" operator="between" stopIfTrue="1">
      <formula>0.0001</formula>
      <formula>100000</formula>
    </cfRule>
    <cfRule type="cellIs" priority="5" dxfId="0" operator="between" stopIfTrue="1">
      <formula>-0.0001</formula>
      <formula>-10000</formula>
    </cfRule>
  </conditionalFormatting>
  <printOptions/>
  <pageMargins left="0.75" right="0.75" top="1" bottom="1" header="0.5" footer="0.5"/>
  <pageSetup horizontalDpi="300" verticalDpi="300" orientation="landscape" paperSize="9" scale="5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Module 5.1 </dc:title>
  <dc:subject>Kengetallen</dc:subject>
  <dc:creator>Cees de Boer</dc:creator>
  <cp:keywords/>
  <dc:description/>
  <cp:lastModifiedBy>Cees de Boer</cp:lastModifiedBy>
  <cp:lastPrinted>2010-08-31T20:51:07Z</cp:lastPrinted>
  <dcterms:created xsi:type="dcterms:W3CDTF">2010-08-15T11:35:11Z</dcterms:created>
  <dcterms:modified xsi:type="dcterms:W3CDTF">2014-11-13T16:15:27Z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